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tabRatio="381" activeTab="0"/>
  </bookViews>
  <sheets>
    <sheet name="Martin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<sst xmlns="http://schemas.openxmlformats.org/spreadsheetml/2006/main" count="49" uniqueCount="38">
  <si>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Metoda č. 1:    Přirozený spad kleštíků</t>
  </si>
  <si>
    <t>Metoda č. 2:    Infikovanost plodu a včel</t>
  </si>
  <si>
    <t>Typ vzorku</t>
  </si>
  <si>
    <t>Zavíčkovaná trubčina</t>
  </si>
  <si>
    <t>Zavíčkovaná dělničina</t>
  </si>
  <si>
    <t>Sezona</t>
  </si>
  <si>
    <t>léto</t>
  </si>
  <si>
    <t>zima</t>
  </si>
  <si>
    <t>Dospělé včely</t>
  </si>
  <si>
    <t>celkem v úlu</t>
  </si>
  <si>
    <t>ve vzorku</t>
  </si>
  <si>
    <t>infikovaných</t>
  </si>
  <si>
    <t>Odhad
populace</t>
  </si>
  <si>
    <t>leden</t>
  </si>
  <si>
    <t>únor</t>
  </si>
  <si>
    <t>květen</t>
  </si>
  <si>
    <t>červen</t>
  </si>
  <si>
    <t>červenec</t>
  </si>
  <si>
    <t>srpen</t>
  </si>
  <si>
    <t>listopad</t>
  </si>
  <si>
    <t>prosinec</t>
  </si>
  <si>
    <t>Měsíc</t>
  </si>
  <si>
    <t>Čas dosažení
2500 kleštíků</t>
  </si>
  <si>
    <t>duben   *</t>
  </si>
  <si>
    <t>říjen   *</t>
  </si>
  <si>
    <t>březen  *</t>
  </si>
  <si>
    <t>září     *</t>
  </si>
  <si>
    <t>Korekční
koef.</t>
  </si>
  <si>
    <t>vigor@vigorbee.cz</t>
  </si>
  <si>
    <t>Platné jsou měsíce: Pro trubčinu květen-srpen, pro dělničinu duben-září, pro včely v létě duben-září, v zimě říjen-březen.</t>
  </si>
  <si>
    <t>Populaci kleštíka 2500 autor považuje za kritickou, proto výsledkem výpočtu je čas (dnů), za který bude této hodnoty dosaženo</t>
  </si>
  <si>
    <r>
      <t xml:space="preserve">Sestavil:      </t>
    </r>
    <r>
      <rPr>
        <sz val="10"/>
        <color indexed="58"/>
        <rFont val="Arial CE"/>
        <family val="0"/>
      </rPr>
      <t xml:space="preserve"> Ing. Květoslav Čermák, Včelařská šlechtitelská stanice Petrušov, 2009</t>
    </r>
  </si>
  <si>
    <t>Zapište
spad/den</t>
  </si>
  <si>
    <t>Zapište počet buněk nebo včel</t>
  </si>
  <si>
    <r>
      <t xml:space="preserve">Odhad populace kleštíka ve včelstvu </t>
    </r>
    <r>
      <rPr>
        <sz val="16"/>
        <color indexed="18"/>
        <rFont val="Arial CE"/>
        <family val="0"/>
      </rPr>
      <t>(metoda Dr. S. Martina, Anglie, 1998)</t>
    </r>
  </si>
  <si>
    <r>
      <t>*</t>
    </r>
    <r>
      <rPr>
        <sz val="9"/>
        <rFont val="Arial CE"/>
        <family val="0"/>
      </rPr>
      <t xml:space="preserve">   velmi hrubý odhad pro období velkého kolísání množství plodu</t>
    </r>
  </si>
  <si>
    <t>Uživatel zapisuje data do zelených políček</t>
  </si>
  <si>
    <t>Pozn.: Proti Martinovým údajům je zde zvýšen korekční koef. pro měsíce květen-srpen na 80; K. Čermák.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</si>
</sst>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0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11"/>
      <color indexed="10"/>
      <name val="Arial CE"/>
      <family val="0"/>
    </font>
    <font>
      <b/>
      <sz val="9"/>
      <name val="Arial CE"/>
      <family val="0"/>
    </font>
    <font>
      <b/>
      <sz val="10"/>
      <color indexed="58"/>
      <name val="Arial CE"/>
      <family val="0"/>
    </font>
    <font>
      <sz val="10"/>
      <color indexed="58"/>
      <name val="Arial CE"/>
      <family val="0"/>
    </font>
    <font>
      <u val="single"/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color indexed="12"/>
      <name val="Arial CE"/>
      <family val="0"/>
    </font>
    <font>
      <b/>
      <sz val="16"/>
      <color indexed="18"/>
      <name val="Arial CE"/>
      <family val="0"/>
    </font>
    <font>
      <sz val="16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7" fontId="0" fillId="33" borderId="13" xfId="0" applyNumberFormat="1" applyFill="1" applyBorder="1" applyAlignment="1">
      <alignment horizontal="center"/>
    </xf>
    <xf numFmtId="1" fontId="4" fillId="33" borderId="14" xfId="0" applyNumberFormat="1" applyFont="1" applyFill="1" applyBorder="1" applyAlignment="1" applyProtection="1">
      <alignment horizontal="right"/>
      <protection hidden="1"/>
    </xf>
    <xf numFmtId="1" fontId="2" fillId="33" borderId="15" xfId="0" applyNumberFormat="1" applyFont="1" applyFill="1" applyBorder="1" applyAlignment="1" applyProtection="1">
      <alignment horizontal="center"/>
      <protection hidden="1"/>
    </xf>
    <xf numFmtId="167" fontId="0" fillId="33" borderId="16" xfId="0" applyNumberFormat="1" applyFill="1" applyBorder="1" applyAlignment="1">
      <alignment horizontal="center"/>
    </xf>
    <xf numFmtId="1" fontId="4" fillId="33" borderId="17" xfId="0" applyNumberFormat="1" applyFont="1" applyFill="1" applyBorder="1" applyAlignment="1" applyProtection="1">
      <alignment horizontal="right"/>
      <protection hidden="1"/>
    </xf>
    <xf numFmtId="1" fontId="2" fillId="33" borderId="18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 horizontal="right"/>
    </xf>
    <xf numFmtId="0" fontId="8" fillId="39" borderId="0" xfId="0" applyFont="1" applyFill="1" applyAlignment="1">
      <alignment/>
    </xf>
    <xf numFmtId="0" fontId="11" fillId="39" borderId="0" xfId="36" applyFont="1" applyFill="1" applyAlignment="1" applyProtection="1">
      <alignment/>
      <protection/>
    </xf>
    <xf numFmtId="0" fontId="13" fillId="39" borderId="0" xfId="0" applyFont="1" applyFill="1" applyAlignment="1">
      <alignment/>
    </xf>
    <xf numFmtId="0" fontId="14" fillId="34" borderId="0" xfId="0" applyFont="1" applyFill="1" applyAlignment="1">
      <alignment vertic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" fontId="2" fillId="33" borderId="15" xfId="0" applyNumberFormat="1" applyFont="1" applyFill="1" applyBorder="1" applyAlignment="1" applyProtection="1">
      <alignment horizontal="center" vertical="center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/>
    </xf>
    <xf numFmtId="1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>
      <alignment vertical="center"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167" fontId="0" fillId="40" borderId="16" xfId="0" applyNumberFormat="1" applyFill="1" applyBorder="1" applyAlignment="1">
      <alignment horizontal="center"/>
    </xf>
    <xf numFmtId="167" fontId="0" fillId="40" borderId="25" xfId="0" applyNumberFormat="1" applyFill="1" applyBorder="1" applyAlignment="1">
      <alignment horizontal="center"/>
    </xf>
    <xf numFmtId="1" fontId="4" fillId="40" borderId="17" xfId="0" applyNumberFormat="1" applyFont="1" applyFill="1" applyBorder="1" applyAlignment="1" applyProtection="1">
      <alignment horizontal="right"/>
      <protection hidden="1"/>
    </xf>
    <xf numFmtId="1" fontId="4" fillId="40" borderId="29" xfId="0" applyNumberFormat="1" applyFont="1" applyFill="1" applyBorder="1" applyAlignment="1" applyProtection="1">
      <alignment horizontal="right"/>
      <protection hidden="1"/>
    </xf>
    <xf numFmtId="1" fontId="2" fillId="40" borderId="18" xfId="0" applyNumberFormat="1" applyFont="1" applyFill="1" applyBorder="1" applyAlignment="1" applyProtection="1">
      <alignment horizontal="center"/>
      <protection hidden="1"/>
    </xf>
    <xf numFmtId="1" fontId="2" fillId="40" borderId="30" xfId="0" applyNumberFormat="1" applyFont="1" applyFill="1" applyBorder="1" applyAlignment="1" applyProtection="1">
      <alignment horizontal="center"/>
      <protection hidden="1"/>
    </xf>
    <xf numFmtId="0" fontId="2" fillId="3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1" fontId="2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3" borderId="32" xfId="0" applyNumberFormat="1" applyFont="1" applyFill="1" applyBorder="1" applyAlignment="1" applyProtection="1">
      <alignment horizontal="center" vertical="center"/>
      <protection hidden="1"/>
    </xf>
    <xf numFmtId="1" fontId="2" fillId="33" borderId="36" xfId="0" applyNumberFormat="1" applyFont="1" applyFill="1" applyBorder="1" applyAlignment="1" applyProtection="1">
      <alignment horizontal="center" vertical="center"/>
      <protection hidden="1"/>
    </xf>
    <xf numFmtId="1" fontId="2" fillId="33" borderId="37" xfId="0" applyNumberFormat="1" applyFont="1" applyFill="1" applyBorder="1" applyAlignment="1" applyProtection="1">
      <alignment horizontal="center" vertical="center"/>
      <protection hidden="1"/>
    </xf>
    <xf numFmtId="0" fontId="1" fillId="36" borderId="14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35" borderId="22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1" fillId="35" borderId="33" xfId="0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or@vigorbe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zoomScalePageLayoutView="0" workbookViewId="0" topLeftCell="A1">
      <selection activeCell="F7" sqref="F7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11.625" style="0" customWidth="1"/>
    <col min="4" max="4" width="10.75390625" style="0" customWidth="1"/>
    <col min="5" max="5" width="15.25390625" style="0" customWidth="1"/>
    <col min="6" max="6" width="15.625" style="0" customWidth="1"/>
    <col min="7" max="7" width="13.75390625" style="0" customWidth="1"/>
    <col min="8" max="8" width="10.625" style="0" customWidth="1"/>
    <col min="9" max="9" width="11.00390625" style="0" customWidth="1"/>
    <col min="10" max="10" width="16.25390625" style="0" customWidth="1"/>
    <col min="11" max="11" width="2.875" style="0" customWidth="1"/>
  </cols>
  <sheetData>
    <row r="1" spans="1:11" ht="24.75" customHeight="1">
      <c r="A1" s="29"/>
      <c r="B1" s="33" t="s">
        <v>34</v>
      </c>
      <c r="C1" s="10"/>
      <c r="D1" s="10"/>
      <c r="E1" s="10"/>
      <c r="F1" s="10"/>
      <c r="G1" s="10"/>
      <c r="H1" s="10"/>
      <c r="I1" s="10"/>
      <c r="J1" s="10"/>
      <c r="K1" s="23"/>
    </row>
    <row r="2" spans="1:11" ht="7.5" customHeight="1">
      <c r="A2" s="29"/>
      <c r="B2" s="26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9"/>
      <c r="B3" s="26" t="s">
        <v>30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7.5" customHeight="1">
      <c r="A4" s="29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7.25" customHeight="1">
      <c r="A5" s="29"/>
      <c r="B5" s="39" t="s">
        <v>36</v>
      </c>
      <c r="C5" s="11"/>
      <c r="D5" s="11"/>
      <c r="E5" s="23"/>
      <c r="F5" s="23"/>
      <c r="G5" s="23"/>
      <c r="H5" s="23"/>
      <c r="I5" s="23"/>
      <c r="J5" s="23"/>
      <c r="K5" s="23"/>
    </row>
    <row r="6" spans="1:11" ht="15" customHeight="1">
      <c r="A6" s="29"/>
      <c r="B6" s="24"/>
      <c r="C6" s="23"/>
      <c r="D6" s="23"/>
      <c r="E6" s="23"/>
      <c r="F6" s="23"/>
      <c r="G6" s="23"/>
      <c r="H6" s="23"/>
      <c r="I6" s="23"/>
      <c r="J6" s="23"/>
      <c r="K6" s="23"/>
    </row>
    <row r="7" spans="1:11" ht="15">
      <c r="A7" s="29"/>
      <c r="B7" s="25" t="s">
        <v>0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6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4.25" customHeight="1">
      <c r="A9" s="23"/>
      <c r="B9" s="12" t="s">
        <v>21</v>
      </c>
      <c r="C9" s="60" t="s">
        <v>32</v>
      </c>
      <c r="D9" s="60" t="s">
        <v>27</v>
      </c>
      <c r="E9" s="60" t="s">
        <v>12</v>
      </c>
      <c r="F9" s="48" t="s">
        <v>22</v>
      </c>
      <c r="G9" s="23"/>
      <c r="H9" s="23"/>
      <c r="I9" s="23"/>
      <c r="J9" s="23"/>
      <c r="K9" s="23"/>
    </row>
    <row r="10" spans="1:11" ht="15.75" customHeight="1" thickBot="1">
      <c r="A10" s="23"/>
      <c r="B10" s="13"/>
      <c r="C10" s="69"/>
      <c r="D10" s="66"/>
      <c r="E10" s="66"/>
      <c r="F10" s="64"/>
      <c r="G10" s="23"/>
      <c r="H10" s="23"/>
      <c r="I10" s="23"/>
      <c r="J10" s="23"/>
      <c r="K10" s="23"/>
    </row>
    <row r="11" spans="1:11" ht="15" customHeight="1">
      <c r="A11" s="23"/>
      <c r="B11" s="1" t="s">
        <v>13</v>
      </c>
      <c r="C11" s="72">
        <v>3</v>
      </c>
      <c r="D11" s="70">
        <v>400</v>
      </c>
      <c r="E11" s="67">
        <f>IF((C11&gt;0),C11*D11,0)</f>
        <v>1200</v>
      </c>
      <c r="F11" s="36">
        <f>IF(E11&gt;0,-E11/36.86+12807.5/E11+194.55,"")</f>
        <v>172.66730082293364</v>
      </c>
      <c r="G11" s="23"/>
      <c r="H11" s="23"/>
      <c r="I11" s="23"/>
      <c r="J11" s="23"/>
      <c r="K11" s="23"/>
    </row>
    <row r="12" spans="1:11" ht="15" customHeight="1">
      <c r="A12" s="23"/>
      <c r="B12" s="34" t="s">
        <v>14</v>
      </c>
      <c r="C12" s="73"/>
      <c r="D12" s="63"/>
      <c r="E12" s="52"/>
      <c r="F12" s="37">
        <f>IF(E11&gt;0,-E11/35.18+12160.2/E11+163.09,"")</f>
        <v>139.11321006253553</v>
      </c>
      <c r="G12" s="23"/>
      <c r="H12" s="23"/>
      <c r="I12" s="23"/>
      <c r="J12" s="23"/>
      <c r="K12" s="23"/>
    </row>
    <row r="13" spans="1:11" ht="15" customHeight="1">
      <c r="A13" s="23"/>
      <c r="B13" s="34" t="s">
        <v>25</v>
      </c>
      <c r="C13" s="74">
        <v>0.25</v>
      </c>
      <c r="D13" s="62">
        <v>100</v>
      </c>
      <c r="E13" s="50">
        <f>IF((C13&gt;0),C13*D13,0)</f>
        <v>25</v>
      </c>
      <c r="F13" s="37">
        <f>IF(E13&gt;0,-E13/32.75+10920.9/E13+136.07,"")</f>
        <v>572.1426412213741</v>
      </c>
      <c r="G13" s="23"/>
      <c r="H13" s="23"/>
      <c r="I13" s="23"/>
      <c r="J13" s="23"/>
      <c r="K13" s="23"/>
    </row>
    <row r="14" spans="1:11" ht="15" customHeight="1">
      <c r="A14" s="23"/>
      <c r="B14" s="34" t="s">
        <v>23</v>
      </c>
      <c r="C14" s="73"/>
      <c r="D14" s="63"/>
      <c r="E14" s="52"/>
      <c r="F14" s="37">
        <f>IF(E13&gt;0,-E13/31.37+10486.2/E13+104.48,"")</f>
        <v>523.1310602486452</v>
      </c>
      <c r="G14" s="23"/>
      <c r="H14" s="23"/>
      <c r="I14" s="23"/>
      <c r="J14" s="23"/>
      <c r="K14" s="23"/>
    </row>
    <row r="15" spans="1:11" ht="15" customHeight="1">
      <c r="A15" s="23"/>
      <c r="B15" s="34" t="s">
        <v>15</v>
      </c>
      <c r="C15" s="74">
        <v>3.7</v>
      </c>
      <c r="D15" s="62">
        <v>80</v>
      </c>
      <c r="E15" s="50">
        <f>IF((C15&gt;0),C15*D15,0)</f>
        <v>296</v>
      </c>
      <c r="F15" s="53">
        <f>IF(E15&gt;0,-E15/47.57+15674.6/E15+44.54,"")</f>
        <v>91.27232064837594</v>
      </c>
      <c r="G15" s="23"/>
      <c r="H15" s="23"/>
      <c r="I15" s="23"/>
      <c r="J15" s="23"/>
      <c r="K15" s="23"/>
    </row>
    <row r="16" spans="1:11" ht="15" customHeight="1">
      <c r="A16" s="23"/>
      <c r="B16" s="34" t="s">
        <v>16</v>
      </c>
      <c r="C16" s="75"/>
      <c r="D16" s="68"/>
      <c r="E16" s="51"/>
      <c r="F16" s="55"/>
      <c r="G16" s="23"/>
      <c r="H16" s="23"/>
      <c r="I16" s="23"/>
      <c r="J16" s="23"/>
      <c r="K16" s="23"/>
    </row>
    <row r="17" spans="1:11" ht="15" customHeight="1">
      <c r="A17" s="23"/>
      <c r="B17" s="34" t="s">
        <v>17</v>
      </c>
      <c r="C17" s="75"/>
      <c r="D17" s="68"/>
      <c r="E17" s="51"/>
      <c r="F17" s="55"/>
      <c r="G17" s="23"/>
      <c r="H17" s="23"/>
      <c r="I17" s="23"/>
      <c r="J17" s="23"/>
      <c r="K17" s="23"/>
    </row>
    <row r="18" spans="1:11" ht="15" customHeight="1">
      <c r="A18" s="23"/>
      <c r="B18" s="34" t="s">
        <v>18</v>
      </c>
      <c r="C18" s="73"/>
      <c r="D18" s="63"/>
      <c r="E18" s="52"/>
      <c r="F18" s="56"/>
      <c r="G18" s="23"/>
      <c r="H18" s="23"/>
      <c r="I18" s="23"/>
      <c r="J18" s="23"/>
      <c r="K18" s="23"/>
    </row>
    <row r="19" spans="1:11" ht="15" customHeight="1">
      <c r="A19" s="23"/>
      <c r="B19" s="2" t="s">
        <v>26</v>
      </c>
      <c r="C19" s="74">
        <v>3</v>
      </c>
      <c r="D19" s="62">
        <v>100</v>
      </c>
      <c r="E19" s="50">
        <f>IF((C19&gt;0),C19*D19,0)</f>
        <v>300</v>
      </c>
      <c r="F19" s="38">
        <f>IF(E19&gt;0,-E19/47.57+15674.6/E19+44.54,"")</f>
        <v>90.48217097610538</v>
      </c>
      <c r="G19" s="23"/>
      <c r="H19" s="23"/>
      <c r="I19" s="23"/>
      <c r="J19" s="23"/>
      <c r="K19" s="23"/>
    </row>
    <row r="20" spans="1:11" ht="15" customHeight="1">
      <c r="A20" s="23"/>
      <c r="B20" s="35" t="s">
        <v>24</v>
      </c>
      <c r="C20" s="73"/>
      <c r="D20" s="63"/>
      <c r="E20" s="52"/>
      <c r="F20" s="38">
        <f>IF(E19&gt;0,-E19/36.42+9735.6/E19+264.95,"")</f>
        <v>289.16476771004943</v>
      </c>
      <c r="G20" s="23"/>
      <c r="H20" s="23"/>
      <c r="I20" s="23"/>
      <c r="J20" s="23"/>
      <c r="K20" s="23"/>
    </row>
    <row r="21" spans="1:11" ht="15" customHeight="1">
      <c r="A21" s="23"/>
      <c r="B21" s="35" t="s">
        <v>19</v>
      </c>
      <c r="C21" s="74">
        <v>1.5</v>
      </c>
      <c r="D21" s="62">
        <v>400</v>
      </c>
      <c r="E21" s="50">
        <f>IF((C21&gt;0),C21*D21,0)</f>
        <v>600</v>
      </c>
      <c r="F21" s="53">
        <f>IF(E21&gt;0,-E21/36.42+9735.6/E21+264.95,"")</f>
        <v>264.7015354200988</v>
      </c>
      <c r="G21" s="23"/>
      <c r="H21" s="23"/>
      <c r="I21" s="23"/>
      <c r="J21" s="23"/>
      <c r="K21" s="23"/>
    </row>
    <row r="22" spans="1:11" ht="15" customHeight="1" thickBot="1">
      <c r="A22" s="23"/>
      <c r="B22" s="3" t="s">
        <v>20</v>
      </c>
      <c r="C22" s="76"/>
      <c r="D22" s="71"/>
      <c r="E22" s="65"/>
      <c r="F22" s="54"/>
      <c r="G22" s="23"/>
      <c r="H22" s="23"/>
      <c r="I22" s="23"/>
      <c r="J22" s="23"/>
      <c r="K22" s="23"/>
    </row>
    <row r="23" spans="1:11" ht="4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23"/>
      <c r="B24" s="27" t="s">
        <v>35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/>
      <c r="B25" s="27" t="s">
        <v>37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 customHeight="1">
      <c r="A26" s="23"/>
      <c r="B26" s="28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>
      <c r="A27" s="23"/>
      <c r="B27" s="25" t="s">
        <v>1</v>
      </c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5.25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" customHeight="1">
      <c r="A29" s="23"/>
      <c r="B29" s="14" t="s">
        <v>2</v>
      </c>
      <c r="C29" s="15" t="s">
        <v>5</v>
      </c>
      <c r="D29" s="60" t="s">
        <v>27</v>
      </c>
      <c r="E29" s="57" t="s">
        <v>33</v>
      </c>
      <c r="F29" s="58"/>
      <c r="G29" s="59"/>
      <c r="H29" s="60" t="s">
        <v>12</v>
      </c>
      <c r="I29" s="15" t="s">
        <v>21</v>
      </c>
      <c r="J29" s="48" t="s">
        <v>22</v>
      </c>
      <c r="K29" s="23"/>
    </row>
    <row r="30" spans="1:11" ht="15" customHeight="1" thickBot="1">
      <c r="A30" s="23"/>
      <c r="B30" s="16"/>
      <c r="C30" s="17"/>
      <c r="D30" s="61"/>
      <c r="E30" s="18" t="s">
        <v>9</v>
      </c>
      <c r="F30" s="18" t="s">
        <v>10</v>
      </c>
      <c r="G30" s="18" t="s">
        <v>11</v>
      </c>
      <c r="H30" s="61"/>
      <c r="I30" s="19"/>
      <c r="J30" s="49"/>
      <c r="K30" s="23"/>
    </row>
    <row r="31" spans="1:11" ht="15" customHeight="1">
      <c r="A31" s="23"/>
      <c r="B31" s="1" t="s">
        <v>3</v>
      </c>
      <c r="C31" s="20" t="s">
        <v>6</v>
      </c>
      <c r="D31" s="4">
        <v>10</v>
      </c>
      <c r="E31" s="77">
        <v>800</v>
      </c>
      <c r="F31" s="77">
        <v>40</v>
      </c>
      <c r="G31" s="77">
        <v>3</v>
      </c>
      <c r="H31" s="5">
        <f>IF(E31&gt;0,IF(F31&gt;0,IF(G31&lt;=F31,IF(E31&gt;=0,IF(G31&lt;&gt;"",G31*E31*D31/F31,""),""),"chyba !"),""),"")</f>
        <v>600</v>
      </c>
      <c r="I31" s="80" t="s">
        <v>16</v>
      </c>
      <c r="J31" s="6">
        <f>IF(I31="květen",-H31/47.57+15674.6/H31+44.54,IF(I31="červen",-H31/47.57+15674.6/H31+44.54,IF(I31="červenec",-H31/47.57+15674.6/H31+44.54,IF(I31="srpen",-H31/47.57+15674.6/H31+44.54,"chybně měsíc!"))))</f>
        <v>58.05134195221078</v>
      </c>
      <c r="K31" s="23"/>
    </row>
    <row r="32" spans="1:11" ht="15" customHeight="1">
      <c r="A32" s="23"/>
      <c r="B32" s="2" t="s">
        <v>4</v>
      </c>
      <c r="C32" s="21" t="s">
        <v>6</v>
      </c>
      <c r="D32" s="7">
        <v>1.8</v>
      </c>
      <c r="E32" s="78">
        <v>12000</v>
      </c>
      <c r="F32" s="78">
        <v>60</v>
      </c>
      <c r="G32" s="78">
        <v>3</v>
      </c>
      <c r="H32" s="8">
        <f>IF(E32&gt;0,IF(F32&gt;0,IF(G32&lt;=F32,IF(E32&gt;=0,IF(G32&lt;&gt;"",G32*E32*D32/F32,""),""),"chyba !"),""),"")</f>
        <v>1080</v>
      </c>
      <c r="I32" s="81" t="s">
        <v>17</v>
      </c>
      <c r="J32" s="9">
        <f>IF(I32="květen",-H32/47.57+15674.6/H32+44.54,IF(I32="červen",-H32/47.57+15674.6/H32+44.54,IF(I32="červenec",-H32/47.57+15674.6/H32+44.54,IF(I32="srpen",-H32/47.57+15674.6/H32+44.54,IF(I32="září",-H32/47.57+15674.6/H32+44.54,IF(I32="duben",-H32/31.37+10486.2/H32+104.48,"chybně měsíc!"))))))</f>
        <v>36.35013403249792</v>
      </c>
      <c r="K32" s="23"/>
    </row>
    <row r="33" spans="1:11" ht="15" customHeight="1">
      <c r="A33" s="23"/>
      <c r="B33" s="40" t="s">
        <v>8</v>
      </c>
      <c r="C33" s="21" t="s">
        <v>6</v>
      </c>
      <c r="D33" s="42">
        <v>2.9</v>
      </c>
      <c r="E33" s="78">
        <v>42000</v>
      </c>
      <c r="F33" s="78">
        <v>150</v>
      </c>
      <c r="G33" s="78">
        <v>2</v>
      </c>
      <c r="H33" s="44">
        <f>IF(E33&gt;0,IF(F33&gt;0,IF(G33&lt;=F33,IF(E33&gt;=0,IF(G33&lt;&gt;"",G33*E33*D33/F33,""),""),"chyba !"),""),"")</f>
        <v>1624</v>
      </c>
      <c r="I33" s="81" t="s">
        <v>16</v>
      </c>
      <c r="J33" s="46">
        <f>IF(I33="květen",-H33/47.57+15674.6/H33+44.54,IF(I33="červen",-H33/47.57+15674.6/H33+44.54,IF(I33="červenec",-H33/47.57+15674.6/H33+44.54,IF(I33="srpen",-H33/47.57+15674.6/H33+44.54,IF(I33="září",-H33/47.57+15674.6/H33+44.54,IF(I33="duben",-H33/31.37+10486.2/H33+104.48,"chybně měsíc!"))))))</f>
        <v>20.05268395240201</v>
      </c>
      <c r="K33" s="23"/>
    </row>
    <row r="34" spans="1:11" ht="15" customHeight="1" thickBot="1">
      <c r="A34" s="23"/>
      <c r="B34" s="41" t="s">
        <v>8</v>
      </c>
      <c r="C34" s="22" t="s">
        <v>7</v>
      </c>
      <c r="D34" s="43">
        <v>1</v>
      </c>
      <c r="E34" s="79">
        <v>18000</v>
      </c>
      <c r="F34" s="79">
        <v>90</v>
      </c>
      <c r="G34" s="79">
        <v>4</v>
      </c>
      <c r="H34" s="45">
        <f>IF(E34&gt;0,IF(F34&gt;0,IF(G34&lt;=F34,IF(E34&gt;=0,IF(G34&lt;&gt;"",G34*E34*D34/F34,""),""),"chyba !"),""),"")</f>
        <v>800</v>
      </c>
      <c r="I34" s="82" t="s">
        <v>20</v>
      </c>
      <c r="J34" s="47">
        <f>IF(I34="říjen",-E19/36.42+9735.6/E19+264.95,IF(I34="listopad",-E21/36.42+9735.6/E21+264.95,IF(I34="prosinec",-E21/36.42+9735.6/E21+264.95,IF(I34="leden",-E11/36.86+12807.5/E11+194.55,IF(I34="únor",-E11/35.18+12160.2/E11+163.09,IF(I34="březen",-E13/32.75+10920.9/E13+136.07,"chybně měsíc!"))))))</f>
        <v>264.7015354200988</v>
      </c>
      <c r="K34" s="23"/>
    </row>
    <row r="35" spans="1:11" ht="6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23"/>
      <c r="B36" s="32" t="s">
        <v>29</v>
      </c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2.75">
      <c r="A38" s="23"/>
      <c r="B38" s="30" t="s">
        <v>31</v>
      </c>
      <c r="C38" s="23"/>
      <c r="D38" s="23"/>
      <c r="E38" s="23"/>
      <c r="F38" s="23"/>
      <c r="G38" s="31" t="s">
        <v>28</v>
      </c>
      <c r="H38" s="23"/>
      <c r="I38" s="23"/>
      <c r="J38" s="23"/>
      <c r="K38" s="23"/>
    </row>
    <row r="39" spans="1:1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</sheetData>
  <sheetProtection password="B148" sheet="1"/>
  <protectedRanges>
    <protectedRange sqref="E31:G34" name="Oblast2"/>
    <protectedRange sqref="C11:C22" name="Oblast1"/>
    <protectedRange sqref="I31:I34" name="Oblast3"/>
  </protectedRanges>
  <mergeCells count="25">
    <mergeCell ref="D29:D30"/>
    <mergeCell ref="C9:C10"/>
    <mergeCell ref="C11:C12"/>
    <mergeCell ref="D11:D12"/>
    <mergeCell ref="C13:C14"/>
    <mergeCell ref="D13:D14"/>
    <mergeCell ref="C21:C22"/>
    <mergeCell ref="D21:D22"/>
    <mergeCell ref="C19:C20"/>
    <mergeCell ref="D19:D20"/>
    <mergeCell ref="E13:E14"/>
    <mergeCell ref="F9:F10"/>
    <mergeCell ref="E21:E22"/>
    <mergeCell ref="E9:E10"/>
    <mergeCell ref="E11:E12"/>
    <mergeCell ref="D9:D10"/>
    <mergeCell ref="C15:C18"/>
    <mergeCell ref="D15:D18"/>
    <mergeCell ref="J29:J30"/>
    <mergeCell ref="E15:E18"/>
    <mergeCell ref="E19:E20"/>
    <mergeCell ref="F21:F22"/>
    <mergeCell ref="F15:F18"/>
    <mergeCell ref="E29:G29"/>
    <mergeCell ref="H29:H30"/>
  </mergeCells>
  <hyperlinks>
    <hyperlink ref="G38" r:id="rId1" display="vigor@vigorbee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psnv</dc:creator>
  <cp:keywords/>
  <dc:description/>
  <cp:lastModifiedBy>Květoslav Čermák</cp:lastModifiedBy>
  <dcterms:created xsi:type="dcterms:W3CDTF">2008-12-07T20:10:24Z</dcterms:created>
  <dcterms:modified xsi:type="dcterms:W3CDTF">2013-03-03T15:32:03Z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